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www\images\"/>
    </mc:Choice>
  </mc:AlternateContent>
  <xr:revisionPtr revIDLastSave="0" documentId="8_{15328426-BFD5-453D-8D36-D473C342859B}" xr6:coauthVersionLast="47" xr6:coauthVersionMax="47" xr10:uidLastSave="{00000000-0000-0000-0000-000000000000}"/>
  <bookViews>
    <workbookView showHorizontalScroll="0" xWindow="-120" yWindow="-120" windowWidth="29040" windowHeight="16440" xr2:uid="{00000000-000D-0000-FFFF-FFFF00000000}"/>
  </bookViews>
  <sheets>
    <sheet name="Facture" sheetId="1" r:id="rId1"/>
    <sheet name="Echéances" sheetId="2" r:id="rId2"/>
  </sheets>
  <definedNames>
    <definedName name="_xlnm.Print_Area" localSheetId="0">Facture!$B$1:$L$54</definedName>
  </definedNames>
  <calcPr calcId="191029"/>
</workbook>
</file>

<file path=xl/calcChain.xml><?xml version="1.0" encoding="utf-8"?>
<calcChain xmlns="http://schemas.openxmlformats.org/spreadsheetml/2006/main">
  <c r="G51" i="1" l="1"/>
  <c r="G52" i="1"/>
  <c r="I26" i="2"/>
  <c r="I25" i="2"/>
  <c r="I28" i="2" l="1"/>
  <c r="I27" i="2"/>
  <c r="I26" i="1"/>
  <c r="K27" i="1"/>
  <c r="I36" i="1" l="1"/>
  <c r="K36" i="1" s="1"/>
  <c r="M36" i="1" s="1"/>
  <c r="N36" i="1" s="1"/>
  <c r="I38" i="1"/>
  <c r="K38" i="1" s="1"/>
  <c r="I37" i="1"/>
  <c r="K37" i="1" s="1"/>
  <c r="I35" i="1"/>
  <c r="K35" i="1" s="1"/>
  <c r="M27" i="1"/>
  <c r="N27" i="1" s="1"/>
  <c r="M30" i="1"/>
  <c r="N30" i="1" s="1"/>
  <c r="E47" i="1"/>
  <c r="G47" i="1" s="1"/>
  <c r="I31" i="1"/>
  <c r="K31" i="1" s="1"/>
  <c r="K26" i="1"/>
  <c r="K39" i="1" l="1"/>
  <c r="M37" i="1"/>
  <c r="N37" i="1" s="1"/>
  <c r="M38" i="1"/>
  <c r="N38" i="1" s="1"/>
  <c r="C42" i="1"/>
  <c r="M35" i="1"/>
  <c r="E49" i="1"/>
  <c r="G49" i="1" s="1"/>
  <c r="E50" i="1"/>
  <c r="G50" i="1" s="1"/>
  <c r="M31" i="1"/>
  <c r="M32" i="1" s="1"/>
  <c r="E48" i="1"/>
  <c r="G48" i="1" s="1"/>
  <c r="K32" i="1"/>
  <c r="K28" i="1"/>
  <c r="M26" i="1"/>
  <c r="M28" i="1" s="1"/>
  <c r="M39" i="1" l="1"/>
  <c r="N35" i="1"/>
  <c r="N39" i="1" s="1"/>
  <c r="N31" i="1"/>
  <c r="N26" i="1"/>
  <c r="N28" i="1" s="1"/>
  <c r="J55" i="1" s="1"/>
  <c r="N32" i="1"/>
  <c r="E46" i="1"/>
  <c r="G46" i="1" s="1"/>
  <c r="G53" i="1" s="1"/>
  <c r="K45" i="1"/>
  <c r="B46" i="1"/>
  <c r="D19" i="2" l="1"/>
  <c r="D18" i="2"/>
  <c r="D17" i="2"/>
  <c r="D16" i="2"/>
  <c r="D14" i="2"/>
  <c r="D15" i="2"/>
  <c r="D13" i="2"/>
  <c r="D21" i="2"/>
  <c r="D20" i="2"/>
  <c r="C6" i="2"/>
  <c r="L55" i="1"/>
  <c r="L45" i="1" l="1"/>
  <c r="C5" i="2" s="1"/>
  <c r="D23" i="2"/>
  <c r="E14" i="2"/>
  <c r="F14" i="2" s="1"/>
  <c r="E13" i="2"/>
  <c r="F13" i="2" s="1"/>
  <c r="E20" i="2"/>
  <c r="F20" i="2" s="1"/>
  <c r="E15" i="2"/>
  <c r="F15" i="2" s="1"/>
  <c r="E18" i="2"/>
  <c r="F18" i="2" s="1"/>
  <c r="E19" i="2"/>
  <c r="F19" i="2" s="1"/>
  <c r="E17" i="2"/>
  <c r="F17" i="2" s="1"/>
  <c r="E16" i="2"/>
  <c r="F16" i="2" s="1"/>
  <c r="E21" i="2"/>
  <c r="F21" i="2" s="1"/>
  <c r="E23" i="2" l="1"/>
  <c r="F23" i="2" l="1"/>
  <c r="H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Jacquet Julien</author>
  </authors>
  <commentList>
    <comment ref="C24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Mettre a jour ces deux cases grisées.
</t>
        </r>
      </text>
    </comment>
  </commentList>
</comments>
</file>

<file path=xl/sharedStrings.xml><?xml version="1.0" encoding="utf-8"?>
<sst xmlns="http://schemas.openxmlformats.org/spreadsheetml/2006/main" count="98" uniqueCount="77">
  <si>
    <t>Facture</t>
  </si>
  <si>
    <t xml:space="preserve">   Pour consommation d'eau, redevance assainissement et diverses taxes.</t>
  </si>
  <si>
    <t xml:space="preserve">                  RUBRIQUE</t>
  </si>
  <si>
    <t>Taux</t>
  </si>
  <si>
    <t>Montant HT</t>
  </si>
  <si>
    <t>TOTAL HT</t>
  </si>
  <si>
    <t>EAU / Asst.</t>
  </si>
  <si>
    <t>TVA</t>
  </si>
  <si>
    <t>Base HT</t>
  </si>
  <si>
    <t>Montant TVA</t>
  </si>
  <si>
    <t>Eau</t>
  </si>
  <si>
    <t>01</t>
  </si>
  <si>
    <t/>
  </si>
  <si>
    <t>Assainissement</t>
  </si>
  <si>
    <t>Total TVA :</t>
  </si>
  <si>
    <t>Base</t>
  </si>
  <si>
    <t>Nv. Index</t>
  </si>
  <si>
    <t>Anc. Index</t>
  </si>
  <si>
    <t>Facture N°</t>
  </si>
  <si>
    <t>Consommation Eau : tranche 1 à 1500</t>
  </si>
  <si>
    <t>Abonnement compteur</t>
  </si>
  <si>
    <t>Combien allez vous payer d'eau  Pour le savoir, renseignez les cases concernées.</t>
  </si>
  <si>
    <t>Préparé par Jacquet julien</t>
  </si>
  <si>
    <t>Modernisation</t>
  </si>
  <si>
    <t>Pollution</t>
  </si>
  <si>
    <t>Abonnement assainissement</t>
  </si>
  <si>
    <t>Abt Assainisse</t>
  </si>
  <si>
    <t>Total facture</t>
  </si>
  <si>
    <t>Pour information</t>
  </si>
  <si>
    <t>Abonnement :</t>
  </si>
  <si>
    <t>%TVA</t>
  </si>
  <si>
    <t xml:space="preserve">&lt;---------   </t>
  </si>
  <si>
    <t>N° de redevable</t>
  </si>
  <si>
    <t>H.T.</t>
  </si>
  <si>
    <t>T.T.C.</t>
  </si>
  <si>
    <t>Total TTC</t>
  </si>
  <si>
    <t>Pour information :</t>
  </si>
  <si>
    <t>Eau :</t>
  </si>
  <si>
    <t>Ass.</t>
  </si>
  <si>
    <t>Taxe assainissement</t>
  </si>
  <si>
    <t>Autres organismes publics</t>
  </si>
  <si>
    <t>Facturation du compteur No : 01TA071566-8</t>
  </si>
  <si>
    <t>Dates d'échéances</t>
  </si>
  <si>
    <t>N° ordre éch</t>
  </si>
  <si>
    <t>Date échéance</t>
  </si>
  <si>
    <t>Montant TTC</t>
  </si>
  <si>
    <t>Commentaire</t>
  </si>
  <si>
    <t>Statut</t>
  </si>
  <si>
    <t>Total</t>
  </si>
  <si>
    <t>A prélever</t>
  </si>
  <si>
    <t>Total Autres organismes publics</t>
  </si>
  <si>
    <t>Entrez votre ancien et nouvel index dans les cases grisées, et vérifiez votre facture !  C'est tout.</t>
  </si>
  <si>
    <t xml:space="preserve">Référence échéancier </t>
  </si>
  <si>
    <t>Nbre prélvt effectués</t>
  </si>
  <si>
    <t>% tâches terminées</t>
  </si>
  <si>
    <t>Terminé ?</t>
  </si>
  <si>
    <t>Nbre de prelvt</t>
  </si>
  <si>
    <t>Montant restant à prélever</t>
  </si>
  <si>
    <t xml:space="preserve">Prix du litre d'eau </t>
  </si>
  <si>
    <t>hors abonnement :</t>
  </si>
  <si>
    <t xml:space="preserve">&lt;-------   </t>
  </si>
  <si>
    <t>Collecte et traitement des eaux usées</t>
  </si>
  <si>
    <t xml:space="preserve">                   Total Distribution de l'eau</t>
  </si>
  <si>
    <t xml:space="preserve">                 Total Collecte et traitement des eaux usées</t>
  </si>
  <si>
    <t>Redevance performance systèmes d'ass. Col</t>
  </si>
  <si>
    <t>Redevance pour prélèvement sur la ressource</t>
  </si>
  <si>
    <t>Redevance sur la consommation d'eau potab</t>
  </si>
  <si>
    <t>Redevance de performance des réseaux d'e</t>
  </si>
  <si>
    <t>0,00413 € / L</t>
  </si>
  <si>
    <t>Conso eau potab</t>
  </si>
  <si>
    <t>Perf réseau eau</t>
  </si>
  <si>
    <t>Mensualisation 2025</t>
  </si>
  <si>
    <t>Fait</t>
  </si>
  <si>
    <t>Le taux de la taxe d'assainissement est passé de 2,00 à 2,20 à partir du 1er semestre 2025</t>
  </si>
  <si>
    <t>SGC MONTMEDY</t>
  </si>
  <si>
    <t>1 PLACE EUGENE TRONVILLE</t>
  </si>
  <si>
    <t>55600 MONTMEDY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</si>
</sst>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\(&quot;$&quot;#,##0.00\)"/>
    <numFmt numFmtId="165" formatCode="#,##0.00\ _F"/>
    <numFmt numFmtId="166" formatCode="#,##0.00000\ _F"/>
    <numFmt numFmtId="167" formatCode="d/m/yy"/>
    <numFmt numFmtId="168" formatCode="#,##0.00\ _€"/>
    <numFmt numFmtId="169" formatCode="#,##0.00\ &quot;€&quot;"/>
  </numFmts>
  <fonts count="47">
    <font>
      <sz val="10"/>
      <name val="Arial"/>
    </font>
    <font>
      <sz val="10"/>
      <name val="Arial"/>
      <family val="2"/>
    </font>
    <font>
      <b/>
      <sz val="8"/>
      <name val="Franklin Gothic Book"/>
      <family val="2"/>
    </font>
    <font>
      <sz val="10"/>
      <name val="Arial Black"/>
      <family val="2"/>
    </font>
    <font>
      <sz val="10"/>
      <name val="Eurasia"/>
    </font>
    <font>
      <b/>
      <sz val="12"/>
      <name val="Arial"/>
      <family val="2"/>
    </font>
    <font>
      <b/>
      <sz val="14"/>
      <name val="Rockwell"/>
      <family val="1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2"/>
      <color indexed="20"/>
      <name val="Arial"/>
      <family val="2"/>
    </font>
    <font>
      <b/>
      <sz val="12"/>
      <color indexed="2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Rockwell"/>
      <family val="1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i/>
      <sz val="10"/>
      <color indexed="9"/>
      <name val="Arial"/>
      <family val="2"/>
    </font>
    <font>
      <sz val="10"/>
      <color indexed="1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 Black"/>
      <family val="2"/>
    </font>
    <font>
      <sz val="11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2"/>
      <color indexed="21"/>
      <name val="Arial"/>
      <family val="2"/>
    </font>
    <font>
      <sz val="10"/>
      <color rgb="FF7030A0"/>
      <name val="Arial"/>
      <family val="2"/>
    </font>
    <font>
      <sz val="10"/>
      <color theme="8" tint="-0.24994659260841701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18"/>
      <name val="Arial"/>
      <family val="2"/>
    </font>
    <font>
      <b/>
      <sz val="12"/>
      <color indexed="20"/>
      <name val="Arial"/>
      <family val="2"/>
    </font>
    <font>
      <sz val="10"/>
      <color theme="8" tint="-0.249977111117893"/>
      <name val="Arial"/>
      <family val="2"/>
    </font>
    <font>
      <sz val="10"/>
      <color theme="7" tint="-0.249977111117893"/>
      <name val="Arial"/>
      <family val="2"/>
    </font>
    <font>
      <sz val="10"/>
      <color rgb="FF002060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22"/>
        <bgColor indexed="64"/>
      </patternFill>
    </fill>
    <fill>
      <patternFill patternType="gray0625">
        <bgColor indexed="9"/>
      </patternFill>
    </fill>
    <fill>
      <patternFill patternType="solid">
        <fgColor indexed="62"/>
        <bgColor indexed="64"/>
      </patternFill>
    </fill>
    <fill>
      <patternFill patternType="gray125"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gray125">
        <bgColor theme="6" tint="0.79998168889431442"/>
      </patternFill>
    </fill>
    <fill>
      <patternFill patternType="solid">
        <fgColor theme="3" tint="-0.24994659260841701"/>
        <bgColor indexed="64"/>
      </patternFill>
    </fill>
    <fill>
      <patternFill patternType="solid">
        <fgColor indexed="6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6">
    <xf numFmtId="0" fontId="0" fillId="0" borderId="0" xfId="0"/>
    <xf numFmtId="164" fontId="1" fillId="2" borderId="0" xfId="0" applyNumberFormat="1" applyFont="1" applyFill="1"/>
    <xf numFmtId="0" fontId="1" fillId="2" borderId="0" xfId="0" applyFont="1" applyFill="1"/>
    <xf numFmtId="166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2" borderId="0" xfId="0" applyFont="1" applyFill="1"/>
    <xf numFmtId="165" fontId="14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/>
    </xf>
    <xf numFmtId="0" fontId="3" fillId="3" borderId="0" xfId="0" applyFont="1" applyFill="1"/>
    <xf numFmtId="0" fontId="1" fillId="3" borderId="0" xfId="0" applyFont="1" applyFill="1"/>
    <xf numFmtId="0" fontId="2" fillId="2" borderId="0" xfId="0" applyFont="1" applyFill="1"/>
    <xf numFmtId="0" fontId="7" fillId="2" borderId="0" xfId="0" applyFont="1" applyFill="1"/>
    <xf numFmtId="0" fontId="10" fillId="2" borderId="0" xfId="0" applyFont="1" applyFill="1"/>
    <xf numFmtId="49" fontId="1" fillId="2" borderId="0" xfId="0" applyNumberFormat="1" applyFont="1" applyFill="1" applyAlignment="1">
      <alignment horizontal="center" vertical="center"/>
    </xf>
    <xf numFmtId="0" fontId="11" fillId="2" borderId="8" xfId="0" applyFont="1" applyFill="1" applyBorder="1"/>
    <xf numFmtId="49" fontId="11" fillId="2" borderId="8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165" fontId="15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/>
    <xf numFmtId="49" fontId="11" fillId="2" borderId="8" xfId="0" applyNumberFormat="1" applyFont="1" applyFill="1" applyBorder="1"/>
    <xf numFmtId="49" fontId="1" fillId="2" borderId="0" xfId="0" applyNumberFormat="1" applyFont="1" applyFill="1"/>
    <xf numFmtId="0" fontId="11" fillId="2" borderId="0" xfId="0" applyFont="1" applyFill="1"/>
    <xf numFmtId="0" fontId="11" fillId="2" borderId="9" xfId="0" applyFont="1" applyFill="1" applyBorder="1"/>
    <xf numFmtId="0" fontId="11" fillId="2" borderId="10" xfId="0" applyFont="1" applyFill="1" applyBorder="1"/>
    <xf numFmtId="166" fontId="14" fillId="2" borderId="0" xfId="0" applyNumberFormat="1" applyFont="1" applyFill="1" applyAlignment="1">
      <alignment horizontal="right"/>
    </xf>
    <xf numFmtId="168" fontId="1" fillId="2" borderId="0" xfId="0" applyNumberFormat="1" applyFont="1" applyFill="1"/>
    <xf numFmtId="49" fontId="15" fillId="4" borderId="8" xfId="0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21" fillId="2" borderId="13" xfId="0" applyFont="1" applyFill="1" applyBorder="1"/>
    <xf numFmtId="0" fontId="21" fillId="2" borderId="10" xfId="0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/>
    </xf>
    <xf numFmtId="2" fontId="12" fillId="2" borderId="0" xfId="0" applyNumberFormat="1" applyFont="1" applyFill="1"/>
    <xf numFmtId="0" fontId="25" fillId="2" borderId="0" xfId="0" applyFont="1" applyFill="1"/>
    <xf numFmtId="0" fontId="15" fillId="2" borderId="8" xfId="0" applyFont="1" applyFill="1" applyBorder="1"/>
    <xf numFmtId="49" fontId="15" fillId="2" borderId="8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10" fontId="5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" fontId="1" fillId="2" borderId="0" xfId="0" applyNumberFormat="1" applyFont="1" applyFill="1"/>
    <xf numFmtId="0" fontId="1" fillId="2" borderId="11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5" fillId="2" borderId="0" xfId="0" applyFont="1" applyFill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165" fontId="18" fillId="5" borderId="29" xfId="0" applyNumberFormat="1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0" fontId="5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2" fontId="29" fillId="0" borderId="0" xfId="0" applyNumberFormat="1" applyFont="1"/>
    <xf numFmtId="0" fontId="30" fillId="3" borderId="8" xfId="0" applyFont="1" applyFill="1" applyBorder="1" applyAlignment="1">
      <alignment horizontal="center" vertical="center"/>
    </xf>
    <xf numFmtId="165" fontId="30" fillId="3" borderId="8" xfId="0" applyNumberFormat="1" applyFont="1" applyFill="1" applyBorder="1" applyAlignment="1">
      <alignment horizontal="center" vertical="center"/>
    </xf>
    <xf numFmtId="166" fontId="30" fillId="3" borderId="8" xfId="0" applyNumberFormat="1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1" fillId="2" borderId="32" xfId="0" applyFont="1" applyFill="1" applyBorder="1"/>
    <xf numFmtId="166" fontId="1" fillId="2" borderId="32" xfId="0" applyNumberFormat="1" applyFont="1" applyFill="1" applyBorder="1" applyAlignment="1">
      <alignment horizontal="right"/>
    </xf>
    <xf numFmtId="165" fontId="1" fillId="2" borderId="32" xfId="0" applyNumberFormat="1" applyFont="1" applyFill="1" applyBorder="1"/>
    <xf numFmtId="166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/>
    <xf numFmtId="0" fontId="31" fillId="2" borderId="0" xfId="0" applyFont="1" applyFill="1"/>
    <xf numFmtId="164" fontId="32" fillId="2" borderId="0" xfId="0" applyNumberFormat="1" applyFont="1" applyFill="1" applyAlignment="1">
      <alignment horizontal="right" vertical="center"/>
    </xf>
    <xf numFmtId="165" fontId="29" fillId="9" borderId="0" xfId="0" applyNumberFormat="1" applyFont="1" applyFill="1" applyAlignment="1">
      <alignment horizontal="right" vertical="center"/>
    </xf>
    <xf numFmtId="0" fontId="1" fillId="9" borderId="0" xfId="0" applyFont="1" applyFill="1"/>
    <xf numFmtId="0" fontId="29" fillId="2" borderId="0" xfId="0" applyFont="1" applyFill="1"/>
    <xf numFmtId="14" fontId="0" fillId="0" borderId="0" xfId="0" applyNumberFormat="1" applyAlignment="1">
      <alignment horizontal="center" vertical="center"/>
    </xf>
    <xf numFmtId="169" fontId="17" fillId="1" borderId="8" xfId="0" applyNumberFormat="1" applyFont="1" applyFill="1" applyBorder="1" applyAlignment="1">
      <alignment horizontal="center" vertical="center"/>
    </xf>
    <xf numFmtId="0" fontId="29" fillId="10" borderId="8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right" vertical="center"/>
    </xf>
    <xf numFmtId="0" fontId="0" fillId="0" borderId="8" xfId="0" applyBorder="1"/>
    <xf numFmtId="0" fontId="26" fillId="0" borderId="8" xfId="0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69" fontId="0" fillId="0" borderId="8" xfId="0" applyNumberFormat="1" applyBorder="1" applyAlignment="1">
      <alignment horizontal="right" vertical="center"/>
    </xf>
    <xf numFmtId="169" fontId="0" fillId="0" borderId="8" xfId="0" applyNumberFormat="1" applyBorder="1"/>
    <xf numFmtId="0" fontId="29" fillId="0" borderId="0" xfId="0" applyFon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9" fontId="25" fillId="0" borderId="8" xfId="0" applyNumberFormat="1" applyFont="1" applyBorder="1"/>
    <xf numFmtId="0" fontId="0" fillId="0" borderId="7" xfId="0" applyBorder="1"/>
    <xf numFmtId="0" fontId="37" fillId="0" borderId="6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169" fontId="26" fillId="1" borderId="8" xfId="0" applyNumberFormat="1" applyFont="1" applyFill="1" applyBorder="1" applyAlignment="1">
      <alignment horizontal="right" vertical="center"/>
    </xf>
    <xf numFmtId="169" fontId="26" fillId="1" borderId="10" xfId="0" applyNumberFormat="1" applyFont="1" applyFill="1" applyBorder="1" applyAlignment="1">
      <alignment horizontal="right" vertical="center"/>
    </xf>
    <xf numFmtId="169" fontId="26" fillId="1" borderId="9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vertical="center"/>
    </xf>
    <xf numFmtId="0" fontId="5" fillId="2" borderId="1" xfId="0" applyFont="1" applyFill="1" applyBorder="1"/>
    <xf numFmtId="0" fontId="2" fillId="2" borderId="2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7" fillId="2" borderId="4" xfId="0" applyFont="1" applyFill="1" applyBorder="1"/>
    <xf numFmtId="0" fontId="7" fillId="2" borderId="12" xfId="0" applyFont="1" applyFill="1" applyBorder="1"/>
    <xf numFmtId="0" fontId="7" fillId="2" borderId="7" xfId="0" applyFont="1" applyFill="1" applyBorder="1"/>
    <xf numFmtId="0" fontId="1" fillId="2" borderId="7" xfId="0" applyFont="1" applyFill="1" applyBorder="1"/>
    <xf numFmtId="0" fontId="35" fillId="2" borderId="12" xfId="0" applyFont="1" applyFill="1" applyBorder="1"/>
    <xf numFmtId="0" fontId="35" fillId="2" borderId="7" xfId="0" applyFont="1" applyFill="1" applyBorder="1"/>
    <xf numFmtId="0" fontId="23" fillId="2" borderId="7" xfId="0" applyFont="1" applyFill="1" applyBorder="1"/>
    <xf numFmtId="0" fontId="5" fillId="3" borderId="32" xfId="0" applyFont="1" applyFill="1" applyBorder="1" applyAlignment="1">
      <alignment vertical="center"/>
    </xf>
    <xf numFmtId="0" fontId="5" fillId="3" borderId="32" xfId="0" applyFont="1" applyFill="1" applyBorder="1" applyAlignment="1">
      <alignment horizontal="center" vertical="center"/>
    </xf>
    <xf numFmtId="0" fontId="44" fillId="2" borderId="31" xfId="0" applyFont="1" applyFill="1" applyBorder="1" applyAlignment="1">
      <alignment vertical="center"/>
    </xf>
    <xf numFmtId="0" fontId="44" fillId="2" borderId="31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vertical="center"/>
    </xf>
    <xf numFmtId="0" fontId="45" fillId="2" borderId="11" xfId="0" applyFont="1" applyFill="1" applyBorder="1" applyAlignment="1">
      <alignment horizontal="center" vertical="center"/>
    </xf>
    <xf numFmtId="0" fontId="45" fillId="2" borderId="31" xfId="0" applyFont="1" applyFill="1" applyBorder="1" applyAlignment="1">
      <alignment vertical="center"/>
    </xf>
    <xf numFmtId="0" fontId="45" fillId="2" borderId="31" xfId="0" applyFont="1" applyFill="1" applyBorder="1" applyAlignment="1">
      <alignment horizontal="center" vertical="center"/>
    </xf>
    <xf numFmtId="0" fontId="18" fillId="5" borderId="8" xfId="0" applyFont="1" applyFill="1" applyBorder="1" applyAlignment="1" applyProtection="1">
      <alignment horizontal="center" vertical="center"/>
      <protection locked="0" hidden="1"/>
    </xf>
    <xf numFmtId="0" fontId="43" fillId="2" borderId="32" xfId="0" applyFont="1" applyFill="1" applyBorder="1" applyAlignment="1">
      <alignment vertical="center"/>
    </xf>
    <xf numFmtId="0" fontId="43" fillId="2" borderId="32" xfId="0" applyFont="1" applyFill="1" applyBorder="1" applyAlignment="1">
      <alignment horizontal="center" vertical="center"/>
    </xf>
    <xf numFmtId="0" fontId="43" fillId="2" borderId="31" xfId="0" applyFont="1" applyFill="1" applyBorder="1" applyAlignment="1">
      <alignment vertical="center"/>
    </xf>
    <xf numFmtId="0" fontId="43" fillId="2" borderId="3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0" borderId="0" xfId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25" fillId="0" borderId="0" xfId="0" applyFont="1" applyProtection="1">
      <protection locked="0"/>
    </xf>
    <xf numFmtId="0" fontId="45" fillId="2" borderId="11" xfId="0" applyFont="1" applyFill="1" applyBorder="1" applyAlignment="1" applyProtection="1">
      <alignment vertical="center"/>
      <protection hidden="1"/>
    </xf>
    <xf numFmtId="2" fontId="1" fillId="2" borderId="11" xfId="0" applyNumberFormat="1" applyFont="1" applyFill="1" applyBorder="1" applyProtection="1">
      <protection hidden="1"/>
    </xf>
    <xf numFmtId="4" fontId="1" fillId="2" borderId="5" xfId="0" applyNumberFormat="1" applyFont="1" applyFill="1" applyBorder="1" applyProtection="1">
      <protection hidden="1"/>
    </xf>
    <xf numFmtId="0" fontId="1" fillId="2" borderId="31" xfId="0" applyFont="1" applyFill="1" applyBorder="1" applyProtection="1">
      <protection hidden="1"/>
    </xf>
    <xf numFmtId="4" fontId="1" fillId="2" borderId="6" xfId="0" applyNumberFormat="1" applyFont="1" applyFill="1" applyBorder="1" applyProtection="1">
      <protection hidden="1"/>
    </xf>
    <xf numFmtId="2" fontId="29" fillId="3" borderId="32" xfId="0" applyNumberFormat="1" applyFont="1" applyFill="1" applyBorder="1" applyProtection="1">
      <protection hidden="1"/>
    </xf>
    <xf numFmtId="4" fontId="29" fillId="3" borderId="2" xfId="0" applyNumberFormat="1" applyFont="1" applyFill="1" applyBorder="1" applyProtection="1">
      <protection hidden="1"/>
    </xf>
    <xf numFmtId="165" fontId="45" fillId="2" borderId="11" xfId="0" applyNumberFormat="1" applyFont="1" applyFill="1" applyBorder="1" applyAlignment="1" applyProtection="1">
      <alignment vertical="center"/>
      <protection hidden="1"/>
    </xf>
    <xf numFmtId="165" fontId="45" fillId="2" borderId="31" xfId="0" applyNumberFormat="1" applyFont="1" applyFill="1" applyBorder="1" applyAlignment="1" applyProtection="1">
      <alignment vertical="center"/>
      <protection hidden="1"/>
    </xf>
    <xf numFmtId="10" fontId="5" fillId="3" borderId="32" xfId="0" applyNumberFormat="1" applyFont="1" applyFill="1" applyBorder="1" applyAlignment="1" applyProtection="1">
      <alignment vertical="center"/>
      <protection hidden="1"/>
    </xf>
    <xf numFmtId="165" fontId="8" fillId="3" borderId="32" xfId="0" applyNumberFormat="1" applyFont="1" applyFill="1" applyBorder="1" applyAlignment="1" applyProtection="1">
      <alignment vertical="center"/>
      <protection hidden="1"/>
    </xf>
    <xf numFmtId="2" fontId="1" fillId="2" borderId="32" xfId="0" applyNumberFormat="1" applyFont="1" applyFill="1" applyBorder="1" applyProtection="1">
      <protection hidden="1"/>
    </xf>
    <xf numFmtId="4" fontId="18" fillId="2" borderId="6" xfId="0" applyNumberFormat="1" applyFont="1" applyFill="1" applyBorder="1" applyProtection="1">
      <protection hidden="1"/>
    </xf>
    <xf numFmtId="0" fontId="44" fillId="2" borderId="31" xfId="0" applyFont="1" applyFill="1" applyBorder="1" applyAlignment="1" applyProtection="1">
      <alignment vertical="center"/>
      <protection hidden="1"/>
    </xf>
    <xf numFmtId="165" fontId="44" fillId="2" borderId="31" xfId="0" applyNumberFormat="1" applyFont="1" applyFill="1" applyBorder="1" applyAlignment="1" applyProtection="1">
      <alignment vertical="center"/>
      <protection hidden="1"/>
    </xf>
    <xf numFmtId="165" fontId="9" fillId="3" borderId="32" xfId="0" applyNumberFormat="1" applyFont="1" applyFill="1" applyBorder="1" applyAlignment="1" applyProtection="1">
      <alignment vertical="center"/>
      <protection hidden="1"/>
    </xf>
    <xf numFmtId="0" fontId="43" fillId="2" borderId="32" xfId="0" applyFont="1" applyFill="1" applyBorder="1" applyAlignment="1" applyProtection="1">
      <alignment vertical="center"/>
      <protection hidden="1"/>
    </xf>
    <xf numFmtId="165" fontId="43" fillId="2" borderId="32" xfId="0" applyNumberFormat="1" applyFont="1" applyFill="1" applyBorder="1" applyAlignment="1" applyProtection="1">
      <alignment vertical="center"/>
      <protection hidden="1"/>
    </xf>
    <xf numFmtId="165" fontId="10" fillId="3" borderId="32" xfId="0" applyNumberFormat="1" applyFont="1" applyFill="1" applyBorder="1" applyAlignment="1" applyProtection="1">
      <alignment vertical="center"/>
      <protection hidden="1"/>
    </xf>
    <xf numFmtId="169" fontId="25" fillId="0" borderId="33" xfId="0" applyNumberFormat="1" applyFont="1" applyBorder="1" applyAlignment="1" applyProtection="1">
      <alignment horizontal="center" vertical="center"/>
      <protection hidden="1"/>
    </xf>
    <xf numFmtId="169" fontId="18" fillId="4" borderId="20" xfId="0" applyNumberFormat="1" applyFont="1" applyFill="1" applyBorder="1" applyAlignment="1" applyProtection="1">
      <alignment horizontal="center" vertical="center"/>
      <protection hidden="1"/>
    </xf>
    <xf numFmtId="169" fontId="19" fillId="4" borderId="15" xfId="0" applyNumberFormat="1" applyFont="1" applyFill="1" applyBorder="1" applyAlignment="1" applyProtection="1">
      <alignment vertical="center"/>
      <protection hidden="1"/>
    </xf>
    <xf numFmtId="169" fontId="12" fillId="2" borderId="8" xfId="0" applyNumberFormat="1" applyFont="1" applyFill="1" applyBorder="1" applyProtection="1">
      <protection hidden="1"/>
    </xf>
    <xf numFmtId="2" fontId="11" fillId="2" borderId="8" xfId="0" applyNumberFormat="1" applyFont="1" applyFill="1" applyBorder="1" applyAlignment="1" applyProtection="1">
      <alignment horizontal="center" vertical="center"/>
      <protection hidden="1"/>
    </xf>
    <xf numFmtId="2" fontId="21" fillId="2" borderId="8" xfId="0" applyNumberFormat="1" applyFont="1" applyFill="1" applyBorder="1" applyAlignment="1" applyProtection="1">
      <alignment horizontal="center" vertical="center"/>
      <protection hidden="1"/>
    </xf>
    <xf numFmtId="169" fontId="1" fillId="9" borderId="0" xfId="0" applyNumberFormat="1" applyFont="1" applyFill="1" applyAlignment="1" applyProtection="1">
      <alignment horizontal="left" vertical="center"/>
      <protection hidden="1"/>
    </xf>
    <xf numFmtId="169" fontId="1" fillId="9" borderId="0" xfId="0" applyNumberFormat="1" applyFont="1" applyFill="1" applyProtection="1">
      <protection hidden="1"/>
    </xf>
    <xf numFmtId="169" fontId="18" fillId="12" borderId="9" xfId="0" applyNumberFormat="1" applyFont="1" applyFill="1" applyBorder="1" applyAlignment="1">
      <alignment horizontal="center" vertical="center"/>
    </xf>
    <xf numFmtId="169" fontId="26" fillId="1" borderId="13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6" fillId="2" borderId="0" xfId="0" applyFont="1" applyFill="1" applyAlignment="1">
      <alignment horizontal="right" vertical="center" wrapText="1"/>
    </xf>
    <xf numFmtId="0" fontId="43" fillId="2" borderId="11" xfId="0" applyFont="1" applyFill="1" applyBorder="1" applyAlignment="1" applyProtection="1">
      <alignment vertical="center"/>
      <protection hidden="1"/>
    </xf>
    <xf numFmtId="0" fontId="43" fillId="2" borderId="11" xfId="0" applyFont="1" applyFill="1" applyBorder="1" applyAlignment="1">
      <alignment vertical="center"/>
    </xf>
    <xf numFmtId="165" fontId="43" fillId="2" borderId="11" xfId="0" applyNumberFormat="1" applyFont="1" applyFill="1" applyBorder="1" applyAlignment="1" applyProtection="1">
      <alignment vertical="center"/>
      <protection hidden="1"/>
    </xf>
    <xf numFmtId="0" fontId="43" fillId="2" borderId="11" xfId="0" applyFont="1" applyFill="1" applyBorder="1" applyAlignment="1">
      <alignment horizontal="center" vertical="center"/>
    </xf>
    <xf numFmtId="0" fontId="35" fillId="2" borderId="4" xfId="0" applyFont="1" applyFill="1" applyBorder="1"/>
    <xf numFmtId="0" fontId="35" fillId="2" borderId="0" xfId="0" applyFont="1" applyFill="1"/>
    <xf numFmtId="0" fontId="44" fillId="2" borderId="11" xfId="0" applyFont="1" applyFill="1" applyBorder="1" applyAlignment="1">
      <alignment vertical="center"/>
    </xf>
    <xf numFmtId="165" fontId="44" fillId="2" borderId="11" xfId="0" applyNumberFormat="1" applyFont="1" applyFill="1" applyBorder="1" applyAlignment="1">
      <alignment vertical="center"/>
    </xf>
    <xf numFmtId="2" fontId="44" fillId="2" borderId="11" xfId="0" applyNumberFormat="1" applyFont="1" applyFill="1" applyBorder="1" applyAlignment="1">
      <alignment horizontal="center" vertical="center"/>
    </xf>
    <xf numFmtId="0" fontId="5" fillId="0" borderId="40" xfId="0" applyFont="1" applyBorder="1"/>
    <xf numFmtId="0" fontId="8" fillId="0" borderId="40" xfId="0" applyFont="1" applyBorder="1"/>
    <xf numFmtId="0" fontId="1" fillId="0" borderId="40" xfId="0" applyFont="1" applyBorder="1"/>
    <xf numFmtId="0" fontId="1" fillId="0" borderId="1" xfId="0" applyFont="1" applyBorder="1"/>
    <xf numFmtId="0" fontId="1" fillId="0" borderId="2" xfId="0" applyFont="1" applyBorder="1"/>
    <xf numFmtId="0" fontId="5" fillId="0" borderId="32" xfId="0" applyFont="1" applyBorder="1" applyAlignment="1">
      <alignment vertical="center"/>
    </xf>
    <xf numFmtId="10" fontId="5" fillId="0" borderId="32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" fillId="0" borderId="32" xfId="0" applyFont="1" applyBorder="1"/>
    <xf numFmtId="0" fontId="36" fillId="2" borderId="41" xfId="0" applyFont="1" applyFill="1" applyBorder="1"/>
    <xf numFmtId="0" fontId="36" fillId="2" borderId="32" xfId="0" applyFont="1" applyFill="1" applyBorder="1"/>
    <xf numFmtId="4" fontId="1" fillId="2" borderId="37" xfId="0" applyNumberFormat="1" applyFont="1" applyFill="1" applyBorder="1" applyProtection="1">
      <protection hidden="1"/>
    </xf>
    <xf numFmtId="0" fontId="36" fillId="2" borderId="42" xfId="0" applyFont="1" applyFill="1" applyBorder="1"/>
    <xf numFmtId="0" fontId="36" fillId="2" borderId="11" xfId="0" applyFont="1" applyFill="1" applyBorder="1"/>
    <xf numFmtId="4" fontId="1" fillId="2" borderId="38" xfId="0" applyNumberFormat="1" applyFont="1" applyFill="1" applyBorder="1" applyProtection="1">
      <protection hidden="1"/>
    </xf>
    <xf numFmtId="0" fontId="36" fillId="2" borderId="43" xfId="0" applyFont="1" applyFill="1" applyBorder="1"/>
    <xf numFmtId="0" fontId="36" fillId="2" borderId="31" xfId="0" applyFont="1" applyFill="1" applyBorder="1"/>
    <xf numFmtId="0" fontId="1" fillId="2" borderId="31" xfId="0" applyFont="1" applyFill="1" applyBorder="1"/>
    <xf numFmtId="0" fontId="1" fillId="2" borderId="44" xfId="0" applyFont="1" applyFill="1" applyBorder="1"/>
    <xf numFmtId="0" fontId="1" fillId="2" borderId="45" xfId="0" applyFont="1" applyFill="1" applyBorder="1"/>
    <xf numFmtId="0" fontId="1" fillId="2" borderId="46" xfId="0" applyFont="1" applyFill="1" applyBorder="1"/>
    <xf numFmtId="0" fontId="13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3" fillId="9" borderId="0" xfId="0" applyFont="1" applyFill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164" fontId="18" fillId="4" borderId="18" xfId="0" applyNumberFormat="1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/>
    </xf>
    <xf numFmtId="0" fontId="1" fillId="2" borderId="19" xfId="0" applyFont="1" applyFill="1" applyBorder="1"/>
    <xf numFmtId="0" fontId="0" fillId="0" borderId="19" xfId="0" applyBorder="1"/>
    <xf numFmtId="0" fontId="8" fillId="3" borderId="2" xfId="0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0" fontId="41" fillId="3" borderId="39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42" fillId="3" borderId="2" xfId="0" applyNumberFormat="1" applyFont="1" applyFill="1" applyBorder="1" applyAlignment="1">
      <alignment horizontal="center" vertical="center"/>
    </xf>
    <xf numFmtId="164" fontId="42" fillId="3" borderId="39" xfId="0" applyNumberFormat="1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39" xfId="0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0" fontId="46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40" fillId="11" borderId="0" xfId="0" applyFont="1" applyFill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49" fontId="25" fillId="2" borderId="0" xfId="0" applyNumberFormat="1" applyFont="1" applyFill="1" applyAlignment="1">
      <alignment shrinkToFit="1"/>
    </xf>
    <xf numFmtId="0" fontId="0" fillId="0" borderId="0" xfId="0" applyAlignment="1">
      <alignment shrinkToFit="1"/>
    </xf>
    <xf numFmtId="0" fontId="1" fillId="2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1" fillId="2" borderId="0" xfId="0" applyFont="1" applyFill="1" applyAlignment="1">
      <alignment horizontal="left" vertical="top" wrapText="1"/>
    </xf>
    <xf numFmtId="0" fontId="31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 textRotation="90"/>
    </xf>
    <xf numFmtId="0" fontId="1" fillId="2" borderId="0" xfId="0" applyFont="1" applyFill="1" applyAlignment="1">
      <alignment horizontal="left" vertical="center" textRotation="90"/>
    </xf>
    <xf numFmtId="0" fontId="37" fillId="0" borderId="5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8" fillId="1" borderId="9" xfId="0" applyFont="1" applyFill="1" applyBorder="1" applyAlignment="1">
      <alignment horizontal="center" vertical="center"/>
    </xf>
    <xf numFmtId="0" fontId="38" fillId="1" borderId="13" xfId="0" applyFont="1" applyFill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J$13" lockText="1" noThreeD="1"/>
</file>

<file path=xl/ctrlProps/ctrlProp2.xml><?xml version="1.0" encoding="utf-8"?>
<formControlPr xmlns="http://schemas.microsoft.com/office/spreadsheetml/2009/9/main" objectType="CheckBox" fmlaLink="$J$14" lockText="1" noThreeD="1"/>
</file>

<file path=xl/ctrlProps/ctrlProp3.xml><?xml version="1.0" encoding="utf-8"?>
<formControlPr xmlns="http://schemas.microsoft.com/office/spreadsheetml/2009/9/main" objectType="CheckBox" fmlaLink="$J$15" lockText="1" noThreeD="1"/>
</file>

<file path=xl/ctrlProps/ctrlProp4.xml><?xml version="1.0" encoding="utf-8"?>
<formControlPr xmlns="http://schemas.microsoft.com/office/spreadsheetml/2009/9/main" objectType="CheckBox" fmlaLink="$J$16" lockText="1" noThreeD="1"/>
</file>

<file path=xl/ctrlProps/ctrlProp5.xml><?xml version="1.0" encoding="utf-8"?>
<formControlPr xmlns="http://schemas.microsoft.com/office/spreadsheetml/2009/9/main" objectType="CheckBox" fmlaLink="$J$17" lockText="1" noThreeD="1"/>
</file>

<file path=xl/ctrlProps/ctrlProp6.xml><?xml version="1.0" encoding="utf-8"?>
<formControlPr xmlns="http://schemas.microsoft.com/office/spreadsheetml/2009/9/main" objectType="CheckBox" fmlaLink="$J$18" lockText="1" noThreeD="1"/>
</file>

<file path=xl/ctrlProps/ctrlProp7.xml><?xml version="1.0" encoding="utf-8"?>
<formControlPr xmlns="http://schemas.microsoft.com/office/spreadsheetml/2009/9/main" objectType="CheckBox" fmlaLink="$J$19" lockText="1" noThreeD="1"/>
</file>

<file path=xl/ctrlProps/ctrlProp8.xml><?xml version="1.0" encoding="utf-8"?>
<formControlPr xmlns="http://schemas.microsoft.com/office/spreadsheetml/2009/9/main" objectType="CheckBox" fmlaLink="$J$20" lockText="1" noThreeD="1"/>
</file>

<file path=xl/ctrlProps/ctrlProp9.xml><?xml version="1.0" encoding="utf-8"?>
<formControlPr xmlns="http://schemas.microsoft.com/office/spreadsheetml/2009/9/main" objectType="CheckBox" fmlaLink="$J$2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12</xdr:row>
          <xdr:rowOff>19050</xdr:rowOff>
        </xdr:from>
        <xdr:to>
          <xdr:col>8</xdr:col>
          <xdr:colOff>266700</xdr:colOff>
          <xdr:row>13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13</xdr:row>
          <xdr:rowOff>19050</xdr:rowOff>
        </xdr:from>
        <xdr:to>
          <xdr:col>8</xdr:col>
          <xdr:colOff>266700</xdr:colOff>
          <xdr:row>14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14</xdr:row>
          <xdr:rowOff>19050</xdr:rowOff>
        </xdr:from>
        <xdr:to>
          <xdr:col>8</xdr:col>
          <xdr:colOff>266700</xdr:colOff>
          <xdr:row>15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19050</xdr:rowOff>
        </xdr:from>
        <xdr:to>
          <xdr:col>8</xdr:col>
          <xdr:colOff>266700</xdr:colOff>
          <xdr:row>16</xdr:row>
          <xdr:rowOff>28575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16</xdr:row>
          <xdr:rowOff>19050</xdr:rowOff>
        </xdr:from>
        <xdr:to>
          <xdr:col>8</xdr:col>
          <xdr:colOff>266700</xdr:colOff>
          <xdr:row>17</xdr:row>
          <xdr:rowOff>28575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17</xdr:row>
          <xdr:rowOff>19050</xdr:rowOff>
        </xdr:from>
        <xdr:to>
          <xdr:col>8</xdr:col>
          <xdr:colOff>266700</xdr:colOff>
          <xdr:row>18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18</xdr:row>
          <xdr:rowOff>19050</xdr:rowOff>
        </xdr:from>
        <xdr:to>
          <xdr:col>8</xdr:col>
          <xdr:colOff>266700</xdr:colOff>
          <xdr:row>19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19</xdr:row>
          <xdr:rowOff>19050</xdr:rowOff>
        </xdr:from>
        <xdr:to>
          <xdr:col>8</xdr:col>
          <xdr:colOff>266700</xdr:colOff>
          <xdr:row>20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20</xdr:row>
          <xdr:rowOff>19050</xdr:rowOff>
        </xdr:from>
        <xdr:to>
          <xdr:col>8</xdr:col>
          <xdr:colOff>266700</xdr:colOff>
          <xdr:row>21</xdr:row>
          <xdr:rowOff>28575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autoPageBreaks="0" fitToPage="1"/>
  </sheetPr>
  <dimension ref="B1:X58"/>
  <sheetViews>
    <sheetView showGridLines="0" showRowColHeaders="0" showZeros="0" tabSelected="1" showOutlineSymbols="0" zoomScaleNormal="100" workbookViewId="0">
      <selection activeCell="C24" sqref="C24"/>
    </sheetView>
  </sheetViews>
  <sheetFormatPr baseColWidth="10" defaultColWidth="10" defaultRowHeight="12.75"/>
  <cols>
    <col min="1" max="1" width="9.42578125" style="2" customWidth="1"/>
    <col min="2" max="2" width="16.140625" style="2" customWidth="1"/>
    <col min="3" max="3" width="12.42578125" style="2" customWidth="1"/>
    <col min="4" max="4" width="5" style="2" customWidth="1"/>
    <col min="5" max="5" width="8.7109375" style="2" customWidth="1"/>
    <col min="6" max="6" width="5" style="2" customWidth="1"/>
    <col min="7" max="7" width="11.7109375" style="2" customWidth="1"/>
    <col min="8" max="8" width="3.140625" style="2" customWidth="1"/>
    <col min="9" max="9" width="7" style="2" customWidth="1"/>
    <col min="10" max="10" width="11.7109375" style="3" customWidth="1"/>
    <col min="11" max="11" width="11.7109375" style="4" customWidth="1"/>
    <col min="12" max="12" width="10.7109375" style="2" customWidth="1"/>
    <col min="13" max="13" width="9.7109375" style="2" customWidth="1"/>
    <col min="14" max="14" width="12" style="2" customWidth="1"/>
    <col min="15" max="15" width="29.5703125" style="2" customWidth="1"/>
    <col min="16" max="18" width="10" style="2"/>
    <col min="19" max="19" width="7.7109375" style="2" customWidth="1"/>
    <col min="20" max="16384" width="10" style="2"/>
  </cols>
  <sheetData>
    <row r="1" spans="2:15" ht="15">
      <c r="B1" s="1"/>
      <c r="H1" s="99"/>
      <c r="I1"/>
      <c r="J1"/>
      <c r="K1"/>
      <c r="L1"/>
    </row>
    <row r="2" spans="2:15">
      <c r="H2"/>
      <c r="I2"/>
      <c r="J2"/>
      <c r="K2"/>
      <c r="L2"/>
    </row>
    <row r="3" spans="2:15" ht="29.25" customHeight="1">
      <c r="B3" s="5"/>
      <c r="C3" s="6" t="s">
        <v>74</v>
      </c>
      <c r="D3" s="196"/>
      <c r="E3" s="197"/>
      <c r="G3" s="237" t="s">
        <v>0</v>
      </c>
      <c r="H3" s="238"/>
      <c r="I3" s="238"/>
      <c r="J3" s="238"/>
      <c r="K3" s="238"/>
      <c r="L3" s="238"/>
      <c r="M3" s="238"/>
    </row>
    <row r="4" spans="2:15" ht="21.75" customHeight="1">
      <c r="B4" s="10"/>
      <c r="C4" s="194" t="s">
        <v>75</v>
      </c>
      <c r="D4" s="9"/>
      <c r="E4" s="198"/>
      <c r="H4"/>
      <c r="I4"/>
      <c r="J4"/>
      <c r="K4"/>
      <c r="L4"/>
    </row>
    <row r="5" spans="2:15" ht="12" customHeight="1">
      <c r="B5" s="10"/>
      <c r="C5" s="9"/>
      <c r="D5" s="9"/>
      <c r="E5" s="198"/>
      <c r="F5" s="246"/>
      <c r="G5" s="244"/>
      <c r="H5" s="244"/>
      <c r="I5" s="244"/>
      <c r="J5" s="244"/>
      <c r="K5" s="244"/>
      <c r="L5" s="244"/>
      <c r="M5" s="244"/>
    </row>
    <row r="6" spans="2:15" ht="24" customHeight="1">
      <c r="B6" s="10"/>
      <c r="C6" s="195" t="s">
        <v>76</v>
      </c>
      <c r="D6" s="9"/>
      <c r="E6" s="198"/>
      <c r="F6" s="247"/>
      <c r="G6" s="244"/>
      <c r="H6" s="244"/>
      <c r="I6" s="244"/>
      <c r="J6" s="244"/>
      <c r="K6" s="244"/>
      <c r="L6" s="244"/>
      <c r="M6" s="244"/>
      <c r="O6" s="209" t="s">
        <v>21</v>
      </c>
    </row>
    <row r="7" spans="2:15" ht="18.75" customHeight="1">
      <c r="B7" s="241"/>
      <c r="C7" s="242"/>
      <c r="D7" s="242"/>
      <c r="E7" s="243"/>
      <c r="F7" s="247"/>
      <c r="G7" s="244"/>
      <c r="H7" s="244"/>
      <c r="I7" s="244"/>
      <c r="J7" s="244"/>
      <c r="K7" s="244"/>
      <c r="L7" s="244"/>
      <c r="M7" s="244"/>
      <c r="O7" s="210"/>
    </row>
    <row r="8" spans="2:15" ht="26.25" customHeight="1">
      <c r="F8" s="246"/>
      <c r="G8" s="245"/>
      <c r="H8" s="245"/>
      <c r="I8" s="245"/>
      <c r="J8" s="245"/>
      <c r="K8" s="245"/>
      <c r="L8" s="245"/>
      <c r="M8" s="245"/>
      <c r="O8" s="211"/>
    </row>
    <row r="9" spans="2:15" ht="12.75" customHeight="1">
      <c r="B9" s="76"/>
      <c r="F9" s="247"/>
      <c r="G9" s="245"/>
      <c r="H9" s="245"/>
      <c r="I9" s="245"/>
      <c r="J9" s="245"/>
      <c r="K9" s="245"/>
      <c r="L9" s="245"/>
      <c r="M9" s="245"/>
    </row>
    <row r="10" spans="2:15" ht="18.399999999999999" customHeight="1">
      <c r="B10" s="219"/>
      <c r="C10" s="220"/>
      <c r="D10" s="220"/>
      <c r="I10" s="30"/>
      <c r="J10" s="12"/>
      <c r="K10" s="11"/>
    </row>
    <row r="12" spans="2:15" ht="20.100000000000001" customHeight="1">
      <c r="B12" s="34" t="s">
        <v>0</v>
      </c>
      <c r="C12" s="2" t="s">
        <v>1</v>
      </c>
    </row>
    <row r="14" spans="2:15" ht="13.5" customHeight="1">
      <c r="C14" s="2" t="s">
        <v>18</v>
      </c>
      <c r="D14" s="239"/>
      <c r="E14" s="240"/>
      <c r="F14" s="100"/>
    </row>
    <row r="15" spans="2:15" ht="11.1" customHeight="1"/>
    <row r="17" spans="2:24" ht="12.75" customHeight="1">
      <c r="B17" s="38" t="s">
        <v>32</v>
      </c>
      <c r="C17" s="58"/>
      <c r="E17" s="13"/>
      <c r="F17" s="77"/>
      <c r="G17" s="39"/>
      <c r="I17" s="212"/>
      <c r="J17" s="212"/>
      <c r="K17" s="2"/>
    </row>
    <row r="20" spans="2:24" ht="20.100000000000001" customHeight="1" thickBot="1">
      <c r="B20" s="14" t="s">
        <v>2</v>
      </c>
      <c r="C20" s="15"/>
      <c r="D20" s="15"/>
      <c r="E20" s="15"/>
      <c r="F20" s="15"/>
      <c r="G20" s="15"/>
      <c r="H20" s="15"/>
      <c r="I20" s="66" t="s">
        <v>15</v>
      </c>
      <c r="J20" s="68" t="s">
        <v>3</v>
      </c>
      <c r="K20" s="67" t="s">
        <v>4</v>
      </c>
      <c r="L20" s="66" t="s">
        <v>30</v>
      </c>
      <c r="M20" s="69" t="s">
        <v>7</v>
      </c>
      <c r="N20" s="70" t="s">
        <v>35</v>
      </c>
      <c r="P20" s="54"/>
      <c r="Q20" s="54"/>
      <c r="R20" s="54"/>
      <c r="S20" s="54"/>
    </row>
    <row r="21" spans="2:24" ht="7.5" customHeight="1">
      <c r="I21" s="71"/>
      <c r="J21" s="72"/>
      <c r="K21" s="73"/>
      <c r="L21" s="71"/>
      <c r="M21" s="71"/>
      <c r="N21" s="71"/>
      <c r="P21" s="200" t="s">
        <v>51</v>
      </c>
      <c r="Q21" s="201"/>
      <c r="R21" s="201"/>
      <c r="S21" s="202"/>
    </row>
    <row r="22" spans="2:24" ht="16.5" customHeight="1">
      <c r="B22" s="80" t="s">
        <v>41</v>
      </c>
      <c r="C22" s="16"/>
      <c r="E22" s="41"/>
      <c r="I22" s="50"/>
      <c r="J22" s="74"/>
      <c r="K22" s="75"/>
      <c r="L22" s="50"/>
      <c r="M22" s="50"/>
      <c r="N22" s="50"/>
      <c r="O22" s="53"/>
      <c r="P22" s="203"/>
      <c r="Q22" s="204"/>
      <c r="R22" s="204"/>
      <c r="S22" s="205"/>
    </row>
    <row r="23" spans="2:24" ht="12.75" customHeight="1">
      <c r="B23" s="101"/>
      <c r="C23" s="102"/>
      <c r="D23" s="7"/>
      <c r="E23" s="7"/>
      <c r="F23" s="7"/>
      <c r="G23" s="7"/>
      <c r="H23" s="7"/>
      <c r="I23" s="71"/>
      <c r="J23" s="72"/>
      <c r="K23" s="73"/>
      <c r="L23" s="71"/>
      <c r="M23" s="71"/>
      <c r="N23" s="103"/>
      <c r="O23" s="55"/>
      <c r="P23" s="203"/>
      <c r="Q23" s="204"/>
      <c r="R23" s="204"/>
      <c r="S23" s="205"/>
    </row>
    <row r="24" spans="2:24" ht="15">
      <c r="B24" s="10" t="s">
        <v>17</v>
      </c>
      <c r="C24" s="120"/>
      <c r="I24" s="50"/>
      <c r="J24" s="74"/>
      <c r="K24" s="75"/>
      <c r="L24" s="50"/>
      <c r="M24" s="50"/>
      <c r="N24" s="104"/>
      <c r="O24" s="57" t="s">
        <v>31</v>
      </c>
      <c r="P24" s="203"/>
      <c r="Q24" s="204"/>
      <c r="R24" s="204"/>
      <c r="S24" s="205"/>
    </row>
    <row r="25" spans="2:24" ht="13.5" thickBot="1">
      <c r="B25" s="10" t="s">
        <v>16</v>
      </c>
      <c r="C25" s="120"/>
      <c r="I25" s="50"/>
      <c r="J25" s="74"/>
      <c r="K25" s="75"/>
      <c r="L25" s="50"/>
      <c r="M25" s="50"/>
      <c r="N25" s="104"/>
      <c r="O25" s="56"/>
      <c r="P25" s="206"/>
      <c r="Q25" s="207"/>
      <c r="R25" s="207"/>
      <c r="S25" s="208"/>
    </row>
    <row r="26" spans="2:24" ht="12.75" customHeight="1">
      <c r="B26" s="105" t="s">
        <v>19</v>
      </c>
      <c r="C26" s="17"/>
      <c r="I26" s="132">
        <f>C25-C24</f>
        <v>0</v>
      </c>
      <c r="J26" s="116">
        <v>0.94</v>
      </c>
      <c r="K26" s="139">
        <f>I26*J26</f>
        <v>0</v>
      </c>
      <c r="L26" s="117">
        <v>5.5</v>
      </c>
      <c r="M26" s="133">
        <f>K26*L26%</f>
        <v>0</v>
      </c>
      <c r="N26" s="134">
        <f>K26+M26</f>
        <v>0</v>
      </c>
      <c r="O26" s="35"/>
      <c r="P26" s="51"/>
      <c r="Q26" s="51"/>
      <c r="R26" s="52"/>
    </row>
    <row r="27" spans="2:24">
      <c r="B27" s="106" t="s">
        <v>20</v>
      </c>
      <c r="C27" s="107"/>
      <c r="D27" s="108"/>
      <c r="E27" s="108"/>
      <c r="F27" s="108"/>
      <c r="G27" s="108"/>
      <c r="H27" s="108"/>
      <c r="I27" s="118">
        <v>1</v>
      </c>
      <c r="J27" s="118">
        <v>6</v>
      </c>
      <c r="K27" s="140">
        <f>I27*J27</f>
        <v>6</v>
      </c>
      <c r="L27" s="119">
        <v>5.5</v>
      </c>
      <c r="M27" s="135">
        <f>K27*L27%</f>
        <v>0.33</v>
      </c>
      <c r="N27" s="136">
        <f>K27+M27</f>
        <v>6.33</v>
      </c>
      <c r="O27" s="35"/>
      <c r="P27" s="51"/>
      <c r="Q27" s="51"/>
      <c r="R27" s="52"/>
    </row>
    <row r="28" spans="2:24" ht="21" customHeight="1">
      <c r="B28" s="225" t="s">
        <v>62</v>
      </c>
      <c r="C28" s="226"/>
      <c r="D28" s="226"/>
      <c r="E28" s="226"/>
      <c r="F28" s="226"/>
      <c r="G28" s="226"/>
      <c r="H28" s="227"/>
      <c r="I28" s="112"/>
      <c r="J28" s="141"/>
      <c r="K28" s="142">
        <f>K26+K27</f>
        <v>6</v>
      </c>
      <c r="L28" s="113"/>
      <c r="M28" s="137">
        <f>M26+M27</f>
        <v>0.33</v>
      </c>
      <c r="N28" s="138">
        <f>N26+N27</f>
        <v>6.33</v>
      </c>
      <c r="O28" s="35"/>
      <c r="P28" s="35"/>
      <c r="Q28" s="35"/>
    </row>
    <row r="29" spans="2:24" ht="14.25" customHeight="1">
      <c r="B29" s="172" t="s">
        <v>61</v>
      </c>
      <c r="C29" s="173"/>
      <c r="D29" s="174"/>
      <c r="E29" s="174"/>
      <c r="F29" s="175"/>
      <c r="G29" s="176"/>
      <c r="H29" s="176"/>
      <c r="I29" s="177"/>
      <c r="J29" s="178"/>
      <c r="K29" s="179"/>
      <c r="L29" s="180"/>
      <c r="M29" s="181"/>
      <c r="N29" s="8"/>
      <c r="O29" s="35"/>
      <c r="P29" s="35"/>
      <c r="Q29" s="35"/>
    </row>
    <row r="30" spans="2:24" ht="15" customHeight="1">
      <c r="B30" s="167" t="s">
        <v>25</v>
      </c>
      <c r="C30" s="168"/>
      <c r="D30" s="41"/>
      <c r="E30" s="41"/>
      <c r="F30" s="41"/>
      <c r="G30" s="41"/>
      <c r="H30" s="41"/>
      <c r="I30" s="169"/>
      <c r="J30" s="169">
        <v>8</v>
      </c>
      <c r="K30" s="170">
        <v>8</v>
      </c>
      <c r="L30" s="171">
        <v>10</v>
      </c>
      <c r="M30" s="133">
        <f>K30*L30%</f>
        <v>0.8</v>
      </c>
      <c r="N30" s="134">
        <f>K30+M30</f>
        <v>8.8000000000000007</v>
      </c>
      <c r="O30" s="35"/>
      <c r="P30" s="35"/>
      <c r="Q30" s="35"/>
    </row>
    <row r="31" spans="2:24" ht="15" customHeight="1">
      <c r="B31" s="109" t="s">
        <v>39</v>
      </c>
      <c r="C31" s="110"/>
      <c r="D31" s="111"/>
      <c r="E31" s="111"/>
      <c r="F31" s="111"/>
      <c r="G31" s="111"/>
      <c r="H31" s="111"/>
      <c r="I31" s="145">
        <f>I26</f>
        <v>0</v>
      </c>
      <c r="J31" s="114">
        <v>2.2000000000000002</v>
      </c>
      <c r="K31" s="146">
        <f>I31*J31</f>
        <v>0</v>
      </c>
      <c r="L31" s="115">
        <v>10</v>
      </c>
      <c r="M31" s="135">
        <f>K31*L31%</f>
        <v>0</v>
      </c>
      <c r="N31" s="144">
        <f>K31+M31</f>
        <v>0</v>
      </c>
      <c r="O31" s="162" t="s">
        <v>60</v>
      </c>
      <c r="P31" s="235" t="s">
        <v>73</v>
      </c>
      <c r="Q31" s="236"/>
      <c r="R31" s="236"/>
      <c r="S31" s="236"/>
      <c r="T31" s="236"/>
      <c r="U31" s="236"/>
      <c r="V31" s="236"/>
      <c r="W31" s="236"/>
      <c r="X31" s="236"/>
    </row>
    <row r="32" spans="2:24" ht="18.75" customHeight="1">
      <c r="B32" s="228" t="s">
        <v>63</v>
      </c>
      <c r="C32" s="229"/>
      <c r="D32" s="229"/>
      <c r="E32" s="229"/>
      <c r="F32" s="229"/>
      <c r="G32" s="229"/>
      <c r="H32" s="230"/>
      <c r="I32" s="112"/>
      <c r="J32" s="141"/>
      <c r="K32" s="147">
        <f>K30+K31</f>
        <v>8</v>
      </c>
      <c r="L32" s="113"/>
      <c r="M32" s="137">
        <f>M30+M31</f>
        <v>0.8</v>
      </c>
      <c r="N32" s="138">
        <f>K32+M32</f>
        <v>8.8000000000000007</v>
      </c>
    </row>
    <row r="33" spans="2:14" customFormat="1" ht="7.5" customHeight="1"/>
    <row r="34" spans="2:14" ht="12" customHeight="1">
      <c r="B34" s="233" t="s">
        <v>40</v>
      </c>
      <c r="C34" s="234"/>
      <c r="D34" s="234"/>
      <c r="E34" s="234"/>
      <c r="F34" s="234"/>
      <c r="G34" s="234"/>
      <c r="H34" s="234"/>
      <c r="I34" s="61"/>
      <c r="J34" s="62"/>
      <c r="K34" s="63"/>
      <c r="L34" s="64"/>
      <c r="M34" s="65"/>
      <c r="N34" s="49"/>
    </row>
    <row r="35" spans="2:14">
      <c r="B35" s="182" t="s">
        <v>64</v>
      </c>
      <c r="C35" s="183"/>
      <c r="D35" s="183"/>
      <c r="E35" s="191"/>
      <c r="F35" s="7"/>
      <c r="G35" s="7"/>
      <c r="H35" s="7"/>
      <c r="I35" s="148">
        <f>I26</f>
        <v>0</v>
      </c>
      <c r="J35" s="121">
        <v>0.13800000000000001</v>
      </c>
      <c r="K35" s="149">
        <f>I35*J35</f>
        <v>0</v>
      </c>
      <c r="L35" s="122">
        <v>10</v>
      </c>
      <c r="M35" s="143">
        <f>K35*L35%</f>
        <v>0</v>
      </c>
      <c r="N35" s="184">
        <f>K35+M35</f>
        <v>0</v>
      </c>
    </row>
    <row r="36" spans="2:14" ht="13.5" customHeight="1">
      <c r="B36" s="185" t="s">
        <v>65</v>
      </c>
      <c r="C36" s="186"/>
      <c r="D36" s="50"/>
      <c r="E36" s="192"/>
      <c r="I36" s="163">
        <f>I26</f>
        <v>0</v>
      </c>
      <c r="J36" s="164">
        <v>8.3199999999999996E-2</v>
      </c>
      <c r="K36" s="165">
        <f>I36*J36</f>
        <v>0</v>
      </c>
      <c r="L36" s="166">
        <v>5.5</v>
      </c>
      <c r="M36" s="133">
        <f>K36*L36%</f>
        <v>0</v>
      </c>
      <c r="N36" s="187">
        <f>K36+M36</f>
        <v>0</v>
      </c>
    </row>
    <row r="37" spans="2:14" ht="13.5" customHeight="1">
      <c r="B37" s="185" t="s">
        <v>66</v>
      </c>
      <c r="C37" s="186"/>
      <c r="D37" s="50"/>
      <c r="E37" s="192"/>
      <c r="I37" s="163">
        <f>I26</f>
        <v>0</v>
      </c>
      <c r="J37" s="164">
        <v>0.39</v>
      </c>
      <c r="K37" s="165">
        <f t="shared" ref="K37:K38" si="0">I37*J37</f>
        <v>0</v>
      </c>
      <c r="L37" s="166">
        <v>5.5</v>
      </c>
      <c r="M37" s="133">
        <f t="shared" ref="M37:M38" si="1">K37*L37%</f>
        <v>0</v>
      </c>
      <c r="N37" s="187">
        <f t="shared" ref="N37:N38" si="2">K37+M37</f>
        <v>0</v>
      </c>
    </row>
    <row r="38" spans="2:14" ht="13.5" customHeight="1">
      <c r="B38" s="188" t="s">
        <v>67</v>
      </c>
      <c r="C38" s="189"/>
      <c r="D38" s="190"/>
      <c r="E38" s="193"/>
      <c r="F38" s="108"/>
      <c r="G38" s="108"/>
      <c r="H38" s="108"/>
      <c r="I38" s="163">
        <f>I26</f>
        <v>0</v>
      </c>
      <c r="J38" s="123">
        <v>6.6000000000000003E-2</v>
      </c>
      <c r="K38" s="165">
        <f t="shared" si="0"/>
        <v>0</v>
      </c>
      <c r="L38" s="124">
        <v>5.5</v>
      </c>
      <c r="M38" s="133">
        <f t="shared" si="1"/>
        <v>0</v>
      </c>
      <c r="N38" s="187">
        <f t="shared" si="2"/>
        <v>0</v>
      </c>
    </row>
    <row r="39" spans="2:14" ht="18.75" customHeight="1">
      <c r="B39" s="231" t="s">
        <v>50</v>
      </c>
      <c r="C39" s="231"/>
      <c r="D39" s="231"/>
      <c r="E39" s="231"/>
      <c r="F39" s="231"/>
      <c r="G39" s="231"/>
      <c r="H39" s="232"/>
      <c r="I39" s="112"/>
      <c r="J39" s="141"/>
      <c r="K39" s="150">
        <f>SUM(K35:K38)</f>
        <v>0</v>
      </c>
      <c r="L39" s="113"/>
      <c r="M39" s="137">
        <f>SUM(M35:M38)</f>
        <v>0</v>
      </c>
      <c r="N39" s="138">
        <f>SUM(N35:N38)</f>
        <v>0</v>
      </c>
    </row>
    <row r="40" spans="2:14" ht="18.75" customHeight="1">
      <c r="B40" s="18"/>
      <c r="C40" s="18"/>
      <c r="I40" s="45"/>
      <c r="J40" s="46"/>
      <c r="K40" s="47"/>
      <c r="L40" s="48"/>
    </row>
    <row r="41" spans="2:14">
      <c r="B41" s="215" t="s">
        <v>28</v>
      </c>
      <c r="C41" s="216"/>
    </row>
    <row r="42" spans="2:14">
      <c r="B42" s="41" t="s">
        <v>29</v>
      </c>
      <c r="C42" s="151">
        <f>N27+N30</f>
        <v>15.13</v>
      </c>
    </row>
    <row r="43" spans="2:14">
      <c r="B43" s="9" t="s">
        <v>58</v>
      </c>
      <c r="C43" s="161" t="s">
        <v>68</v>
      </c>
    </row>
    <row r="44" spans="2:14" ht="13.5" thickBot="1">
      <c r="B44" s="2" t="s">
        <v>59</v>
      </c>
      <c r="K44" s="59" t="s">
        <v>33</v>
      </c>
      <c r="L44" s="60" t="s">
        <v>34</v>
      </c>
    </row>
    <row r="45" spans="2:14" s="19" customFormat="1" ht="18" customHeight="1" thickTop="1" thickBot="1">
      <c r="B45" s="32" t="s">
        <v>5</v>
      </c>
      <c r="C45" s="32" t="s">
        <v>6</v>
      </c>
      <c r="D45" s="32" t="s">
        <v>7</v>
      </c>
      <c r="E45" s="32" t="s">
        <v>8</v>
      </c>
      <c r="F45" s="32" t="s">
        <v>3</v>
      </c>
      <c r="G45" s="32" t="s">
        <v>9</v>
      </c>
      <c r="I45" s="221" t="s">
        <v>27</v>
      </c>
      <c r="J45" s="222"/>
      <c r="K45" s="152">
        <f>K28+K32+K39</f>
        <v>14</v>
      </c>
      <c r="L45" s="153">
        <f>B46+G53</f>
        <v>15.932449999999999</v>
      </c>
      <c r="M45" s="44"/>
    </row>
    <row r="46" spans="2:14" ht="13.5" thickTop="1">
      <c r="B46" s="154">
        <f>(K28+K32+K39)</f>
        <v>14</v>
      </c>
      <c r="C46" s="20" t="s">
        <v>10</v>
      </c>
      <c r="D46" s="21" t="s">
        <v>11</v>
      </c>
      <c r="E46" s="155">
        <f>K28</f>
        <v>6</v>
      </c>
      <c r="F46" s="22">
        <v>5.5</v>
      </c>
      <c r="G46" s="155">
        <f>(E46*F46)%</f>
        <v>0.33</v>
      </c>
      <c r="I46" s="223"/>
      <c r="J46" s="224"/>
      <c r="K46" s="31"/>
      <c r="L46" s="33"/>
    </row>
    <row r="47" spans="2:14">
      <c r="B47" s="40"/>
      <c r="C47" s="42" t="s">
        <v>26</v>
      </c>
      <c r="D47" s="43" t="s">
        <v>11</v>
      </c>
      <c r="E47" s="155">
        <f>K30</f>
        <v>8</v>
      </c>
      <c r="F47" s="22">
        <v>10</v>
      </c>
      <c r="G47" s="155">
        <f>(E47*F47)%</f>
        <v>0.8</v>
      </c>
      <c r="J47" s="23"/>
      <c r="K47" s="31"/>
      <c r="L47" s="33"/>
    </row>
    <row r="48" spans="2:14" ht="12.95" customHeight="1">
      <c r="B48" s="24" t="s">
        <v>12</v>
      </c>
      <c r="C48" s="25" t="s">
        <v>13</v>
      </c>
      <c r="D48" s="21" t="s">
        <v>11</v>
      </c>
      <c r="E48" s="155">
        <f>K31</f>
        <v>0</v>
      </c>
      <c r="F48" s="22">
        <v>10</v>
      </c>
      <c r="G48" s="155">
        <f>(E48*F48)%</f>
        <v>0</v>
      </c>
      <c r="I48" s="26"/>
    </row>
    <row r="49" spans="2:13">
      <c r="B49" s="40"/>
      <c r="C49" s="20" t="s">
        <v>23</v>
      </c>
      <c r="D49" s="21" t="s">
        <v>11</v>
      </c>
      <c r="E49" s="155">
        <f>K35</f>
        <v>0</v>
      </c>
      <c r="F49" s="22">
        <v>10</v>
      </c>
      <c r="G49" s="155">
        <f>(E49*F49)%</f>
        <v>0</v>
      </c>
      <c r="J49" s="23"/>
      <c r="K49" s="31"/>
      <c r="L49" s="33"/>
    </row>
    <row r="50" spans="2:13">
      <c r="B50" s="40"/>
      <c r="C50" s="20" t="s">
        <v>24</v>
      </c>
      <c r="D50" s="21" t="s">
        <v>11</v>
      </c>
      <c r="E50" s="155">
        <f>K36</f>
        <v>0</v>
      </c>
      <c r="F50" s="22">
        <v>5.5</v>
      </c>
      <c r="G50" s="155">
        <f>(E50*F50)%</f>
        <v>0</v>
      </c>
      <c r="J50" s="23"/>
      <c r="K50" s="31"/>
      <c r="L50" s="33"/>
    </row>
    <row r="51" spans="2:13">
      <c r="B51" s="40"/>
      <c r="C51" s="20" t="s">
        <v>69</v>
      </c>
      <c r="D51" s="21" t="s">
        <v>11</v>
      </c>
      <c r="E51" s="155">
        <v>12.48</v>
      </c>
      <c r="F51" s="22">
        <v>5.5</v>
      </c>
      <c r="G51" s="155">
        <f t="shared" ref="G51:G52" si="3">(E51*F51)%</f>
        <v>0.68640000000000001</v>
      </c>
      <c r="J51" s="23"/>
      <c r="K51" s="31"/>
      <c r="L51" s="33"/>
    </row>
    <row r="52" spans="2:13">
      <c r="B52" s="40"/>
      <c r="C52" s="20" t="s">
        <v>70</v>
      </c>
      <c r="D52" s="21" t="s">
        <v>11</v>
      </c>
      <c r="E52" s="155">
        <v>2.11</v>
      </c>
      <c r="F52" s="22">
        <v>5.5</v>
      </c>
      <c r="G52" s="155">
        <f t="shared" si="3"/>
        <v>0.11604999999999999</v>
      </c>
      <c r="J52" s="23"/>
      <c r="K52" s="31"/>
      <c r="L52" s="33"/>
    </row>
    <row r="53" spans="2:13" ht="16.5" customHeight="1">
      <c r="B53" s="27"/>
      <c r="C53" s="28"/>
      <c r="D53" s="29"/>
      <c r="E53" s="36"/>
      <c r="F53" s="37" t="s">
        <v>14</v>
      </c>
      <c r="G53" s="156">
        <f>SUM(G46:G52)</f>
        <v>1.9324500000000002</v>
      </c>
    </row>
    <row r="55" spans="2:13" ht="15.75">
      <c r="E55" s="217" t="s">
        <v>36</v>
      </c>
      <c r="F55" s="217"/>
      <c r="G55" s="217"/>
      <c r="H55" s="218" t="s">
        <v>37</v>
      </c>
      <c r="I55" s="218"/>
      <c r="J55" s="157">
        <f>N28+N36+N37+N38</f>
        <v>6.33</v>
      </c>
      <c r="K55" s="78" t="s">
        <v>38</v>
      </c>
      <c r="L55" s="158">
        <f>N32+N35</f>
        <v>8.8000000000000007</v>
      </c>
      <c r="M55" s="79"/>
    </row>
    <row r="58" spans="2:13">
      <c r="G58" s="213" t="s">
        <v>22</v>
      </c>
      <c r="H58" s="214"/>
      <c r="I58" s="214"/>
      <c r="J58" s="214"/>
    </row>
  </sheetData>
  <sheetProtection algorithmName="SHA-512" hashValue="o/HTU8WZXLFM3Pxolhzc0HJJF2wUo6d/4S4igJT+2rbFsT+DvbVCV1NwKJkwIQex6BxNfQRgS4Jpl+2UvCdSAw==" saltValue="gIt0+ldVJdj5Noa61nNIPQ==" spinCount="100000" sheet="1" objects="1" scenarios="1" selectLockedCells="1"/>
  <mergeCells count="22">
    <mergeCell ref="G3:M3"/>
    <mergeCell ref="D14:E14"/>
    <mergeCell ref="B7:E7"/>
    <mergeCell ref="G5:M7"/>
    <mergeCell ref="G8:M9"/>
    <mergeCell ref="F5:F7"/>
    <mergeCell ref="F8:F9"/>
    <mergeCell ref="P21:S25"/>
    <mergeCell ref="O6:O8"/>
    <mergeCell ref="I17:J17"/>
    <mergeCell ref="G58:J58"/>
    <mergeCell ref="B41:C41"/>
    <mergeCell ref="E55:G55"/>
    <mergeCell ref="H55:I55"/>
    <mergeCell ref="B10:D10"/>
    <mergeCell ref="I45:J45"/>
    <mergeCell ref="I46:J46"/>
    <mergeCell ref="B28:H28"/>
    <mergeCell ref="B32:H32"/>
    <mergeCell ref="B39:H39"/>
    <mergeCell ref="B34:H34"/>
    <mergeCell ref="P31:X31"/>
  </mergeCells>
  <phoneticPr fontId="0" type="noConversion"/>
  <printOptions horizontalCentered="1"/>
  <pageMargins left="0.27559055118110237" right="0.23622047244094491" top="0.59055118110236227" bottom="0.78740157480314965" header="0.39370078740157483" footer="0.39370078740157483"/>
  <pageSetup paperSize="9" scale="94" orientation="portrait" r:id="rId1"/>
  <headerFooter alignWithMargins="0">
    <oddFooter>&amp;CPréparé par Jacquet julien</oddFooter>
  </headerFooter>
  <colBreaks count="1" manualBreakCount="1">
    <brk id="14" max="58" man="1"/>
  </colBreaks>
  <ignoredErrors>
    <ignoredError sqref="D46:D52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9"/>
  <sheetViews>
    <sheetView showGridLines="0" showRowColHeaders="0" zoomScaleNormal="100" workbookViewId="0">
      <selection activeCell="G13" sqref="G13"/>
    </sheetView>
  </sheetViews>
  <sheetFormatPr baseColWidth="10" defaultRowHeight="12.75"/>
  <cols>
    <col min="1" max="1" width="3.5703125" customWidth="1"/>
    <col min="2" max="2" width="15.5703125" customWidth="1"/>
    <col min="3" max="6" width="15.7109375" customWidth="1"/>
    <col min="7" max="7" width="25.5703125" customWidth="1"/>
    <col min="8" max="8" width="19.7109375" customWidth="1"/>
    <col min="9" max="9" width="5.85546875" customWidth="1"/>
    <col min="10" max="10" width="0" hidden="1" customWidth="1"/>
  </cols>
  <sheetData>
    <row r="1" spans="2:11" ht="32.25" customHeight="1" thickBot="1"/>
    <row r="2" spans="2:11" ht="22.5" customHeight="1" thickBot="1">
      <c r="B2" s="252" t="s">
        <v>71</v>
      </c>
      <c r="C2" s="253"/>
      <c r="D2" s="254"/>
      <c r="E2" s="255" t="s">
        <v>52</v>
      </c>
      <c r="F2" s="255"/>
    </row>
    <row r="5" spans="2:11" ht="15.75">
      <c r="B5" s="83" t="s">
        <v>45</v>
      </c>
      <c r="C5" s="82">
        <f>Facture!L45</f>
        <v>15.932449999999999</v>
      </c>
    </row>
    <row r="6" spans="2:11" ht="15.75">
      <c r="B6" s="83" t="s">
        <v>9</v>
      </c>
      <c r="C6" s="82">
        <f>Facture!G53</f>
        <v>1.9324500000000002</v>
      </c>
    </row>
    <row r="7" spans="2:11" ht="15.75">
      <c r="B7" s="90"/>
      <c r="C7" s="91"/>
    </row>
    <row r="10" spans="2:11" ht="24" customHeight="1">
      <c r="B10" s="248" t="s">
        <v>42</v>
      </c>
      <c r="C10" s="249"/>
    </row>
    <row r="11" spans="2:11" ht="8.25" customHeight="1">
      <c r="B11" s="94"/>
      <c r="C11" s="95"/>
      <c r="D11" s="93"/>
      <c r="E11" s="93"/>
      <c r="F11" s="93"/>
      <c r="G11" s="93"/>
      <c r="H11" s="93"/>
    </row>
    <row r="12" spans="2:11" ht="20.100000000000001" customHeight="1">
      <c r="B12" s="86" t="s">
        <v>43</v>
      </c>
      <c r="C12" s="86" t="s">
        <v>44</v>
      </c>
      <c r="D12" s="86" t="s">
        <v>4</v>
      </c>
      <c r="E12" s="86" t="s">
        <v>9</v>
      </c>
      <c r="F12" s="86" t="s">
        <v>45</v>
      </c>
      <c r="G12" s="86" t="s">
        <v>46</v>
      </c>
      <c r="H12" s="86" t="s">
        <v>47</v>
      </c>
      <c r="I12" s="86" t="s">
        <v>72</v>
      </c>
    </row>
    <row r="13" spans="2:11" ht="20.100000000000001" customHeight="1">
      <c r="B13" s="85">
        <v>1</v>
      </c>
      <c r="C13" s="87">
        <v>45700</v>
      </c>
      <c r="D13" s="88">
        <f>Facture!K45/9</f>
        <v>1.5555555555555556</v>
      </c>
      <c r="E13" s="89">
        <f>C6/9</f>
        <v>0.21471666666666669</v>
      </c>
      <c r="F13" s="89">
        <f>D13+E13</f>
        <v>1.7702722222222222</v>
      </c>
      <c r="G13" s="129"/>
      <c r="H13" s="128" t="s">
        <v>49</v>
      </c>
      <c r="I13" s="130"/>
      <c r="J13" s="130" t="b">
        <v>0</v>
      </c>
      <c r="K13" s="130"/>
    </row>
    <row r="14" spans="2:11" ht="20.100000000000001" customHeight="1">
      <c r="B14" s="85">
        <v>2</v>
      </c>
      <c r="C14" s="87">
        <v>45728</v>
      </c>
      <c r="D14" s="88">
        <f>Facture!K45/9</f>
        <v>1.5555555555555556</v>
      </c>
      <c r="E14" s="92">
        <f>C6/9</f>
        <v>0.21471666666666669</v>
      </c>
      <c r="F14" s="89">
        <f t="shared" ref="F14:F21" si="0">D14+E14</f>
        <v>1.7702722222222222</v>
      </c>
      <c r="G14" s="129"/>
      <c r="H14" s="128" t="s">
        <v>49</v>
      </c>
      <c r="I14" s="130"/>
      <c r="J14" s="130" t="b">
        <v>0</v>
      </c>
      <c r="K14" s="130"/>
    </row>
    <row r="15" spans="2:11" ht="20.100000000000001" customHeight="1">
      <c r="B15" s="85">
        <v>3</v>
      </c>
      <c r="C15" s="87">
        <v>45759</v>
      </c>
      <c r="D15" s="88">
        <f>Facture!K45/9</f>
        <v>1.5555555555555556</v>
      </c>
      <c r="E15" s="89">
        <f>C6/9</f>
        <v>0.21471666666666669</v>
      </c>
      <c r="F15" s="89">
        <f t="shared" si="0"/>
        <v>1.7702722222222222</v>
      </c>
      <c r="G15" s="129"/>
      <c r="H15" s="199" t="s">
        <v>49</v>
      </c>
      <c r="I15" s="130"/>
      <c r="J15" s="130" t="b">
        <v>0</v>
      </c>
      <c r="K15" s="130"/>
    </row>
    <row r="16" spans="2:11" ht="20.100000000000001" customHeight="1">
      <c r="B16" s="85">
        <v>4</v>
      </c>
      <c r="C16" s="87">
        <v>45789</v>
      </c>
      <c r="D16" s="88">
        <f>Facture!K45/9</f>
        <v>1.5555555555555556</v>
      </c>
      <c r="E16" s="89">
        <f>C6/9</f>
        <v>0.21471666666666669</v>
      </c>
      <c r="F16" s="89">
        <f t="shared" si="0"/>
        <v>1.7702722222222222</v>
      </c>
      <c r="G16" s="129"/>
      <c r="H16" s="128" t="s">
        <v>49</v>
      </c>
      <c r="I16" s="130"/>
      <c r="J16" s="130" t="b">
        <v>0</v>
      </c>
      <c r="K16" s="130"/>
    </row>
    <row r="17" spans="2:11" ht="20.100000000000001" customHeight="1">
      <c r="B17" s="85">
        <v>5</v>
      </c>
      <c r="C17" s="87">
        <v>45820</v>
      </c>
      <c r="D17" s="88">
        <f>Facture!K45/9</f>
        <v>1.5555555555555556</v>
      </c>
      <c r="E17" s="89">
        <f>C6/9</f>
        <v>0.21471666666666669</v>
      </c>
      <c r="F17" s="89">
        <f t="shared" si="0"/>
        <v>1.7702722222222222</v>
      </c>
      <c r="G17" s="129"/>
      <c r="H17" s="128" t="s">
        <v>49</v>
      </c>
      <c r="I17" s="130"/>
      <c r="J17" s="130" t="b">
        <v>0</v>
      </c>
      <c r="K17" s="130"/>
    </row>
    <row r="18" spans="2:11" ht="20.100000000000001" customHeight="1">
      <c r="B18" s="85">
        <v>6</v>
      </c>
      <c r="C18" s="87">
        <v>45850</v>
      </c>
      <c r="D18" s="88">
        <f>Facture!K45/9</f>
        <v>1.5555555555555556</v>
      </c>
      <c r="E18" s="89">
        <f>C6/9</f>
        <v>0.21471666666666669</v>
      </c>
      <c r="F18" s="89">
        <f t="shared" si="0"/>
        <v>1.7702722222222222</v>
      </c>
      <c r="G18" s="129"/>
      <c r="H18" s="128" t="s">
        <v>49</v>
      </c>
      <c r="I18" s="130"/>
      <c r="J18" s="130" t="b">
        <v>0</v>
      </c>
      <c r="K18" s="130"/>
    </row>
    <row r="19" spans="2:11" ht="20.100000000000001" customHeight="1">
      <c r="B19" s="85">
        <v>7</v>
      </c>
      <c r="C19" s="87">
        <v>45881</v>
      </c>
      <c r="D19" s="88">
        <f>Facture!K45/9</f>
        <v>1.5555555555555556</v>
      </c>
      <c r="E19" s="89">
        <f>C6/9</f>
        <v>0.21471666666666669</v>
      </c>
      <c r="F19" s="89">
        <f t="shared" si="0"/>
        <v>1.7702722222222222</v>
      </c>
      <c r="G19" s="129"/>
      <c r="H19" s="128" t="s">
        <v>49</v>
      </c>
      <c r="I19" s="130"/>
      <c r="J19" s="130" t="b">
        <v>0</v>
      </c>
      <c r="K19" s="130"/>
    </row>
    <row r="20" spans="2:11" ht="20.100000000000001" customHeight="1">
      <c r="B20" s="85">
        <v>8</v>
      </c>
      <c r="C20" s="87">
        <v>45912</v>
      </c>
      <c r="D20" s="88">
        <f>Facture!K45/9</f>
        <v>1.5555555555555556</v>
      </c>
      <c r="E20" s="89">
        <f>C6/9</f>
        <v>0.21471666666666669</v>
      </c>
      <c r="F20" s="89">
        <f t="shared" si="0"/>
        <v>1.7702722222222222</v>
      </c>
      <c r="G20" s="129"/>
      <c r="H20" s="128" t="s">
        <v>49</v>
      </c>
      <c r="I20" s="130"/>
      <c r="J20" s="130" t="b">
        <v>0</v>
      </c>
      <c r="K20" s="131"/>
    </row>
    <row r="21" spans="2:11" ht="20.100000000000001" customHeight="1">
      <c r="B21" s="85">
        <v>9</v>
      </c>
      <c r="C21" s="87">
        <v>45942</v>
      </c>
      <c r="D21" s="88">
        <f>Facture!K45/9</f>
        <v>1.5555555555555556</v>
      </c>
      <c r="E21" s="89">
        <f>C6/9</f>
        <v>0.21471666666666669</v>
      </c>
      <c r="F21" s="89">
        <f t="shared" si="0"/>
        <v>1.7702722222222222</v>
      </c>
      <c r="G21" s="129"/>
      <c r="H21" s="128" t="s">
        <v>49</v>
      </c>
      <c r="I21" s="130"/>
      <c r="J21" s="130" t="b">
        <v>0</v>
      </c>
      <c r="K21" s="130"/>
    </row>
    <row r="22" spans="2:11" ht="6.75" customHeight="1">
      <c r="C22" s="81"/>
      <c r="D22" s="84"/>
    </row>
    <row r="23" spans="2:11" ht="21.75" customHeight="1">
      <c r="B23" s="250" t="s">
        <v>48</v>
      </c>
      <c r="C23" s="251"/>
      <c r="D23" s="96">
        <f>SUM(D13:D21)</f>
        <v>14</v>
      </c>
      <c r="E23" s="97">
        <f>SUM(E13:E21)</f>
        <v>1.9324500000000002</v>
      </c>
      <c r="F23" s="98">
        <f>SUM(F13:F21)</f>
        <v>15.932449999999996</v>
      </c>
      <c r="G23" s="159" t="s">
        <v>57</v>
      </c>
      <c r="H23" s="160">
        <f>F23-(F13*I26)</f>
        <v>15.932449999999996</v>
      </c>
    </row>
    <row r="25" spans="2:11">
      <c r="H25" s="127" t="s">
        <v>56</v>
      </c>
      <c r="I25" s="125">
        <f>COUNTA(H13:H21)</f>
        <v>9</v>
      </c>
    </row>
    <row r="26" spans="2:11" ht="19.5" customHeight="1">
      <c r="H26" s="127" t="s">
        <v>53</v>
      </c>
      <c r="I26" s="125">
        <f>COUNTIF(J13:J21,TRUE)</f>
        <v>0</v>
      </c>
    </row>
    <row r="27" spans="2:11" ht="19.5" customHeight="1">
      <c r="H27" s="127" t="s">
        <v>54</v>
      </c>
      <c r="I27" s="126">
        <f>I26/I25</f>
        <v>0</v>
      </c>
    </row>
    <row r="28" spans="2:11" ht="19.5" customHeight="1">
      <c r="H28" s="127" t="s">
        <v>55</v>
      </c>
      <c r="I28" s="125" t="str">
        <f>IF(I25=I26,"Oui","Non")</f>
        <v>Non</v>
      </c>
    </row>
    <row r="29" spans="2:11" ht="19.5" customHeight="1"/>
  </sheetData>
  <sheetProtection algorithmName="SHA-512" hashValue="14uM7aOzV1Kr/zFXjRZMQ05kmJo13nnzNzXAubkOcEhLyQeaIUq7qYO3YfvsS3a+q0Trl7izxJr4y5de2auCaw==" saltValue="wAv4AZmnJLekClB2DbsJcQ==" spinCount="100000" sheet="1" objects="1" scenarios="1" selectLockedCells="1"/>
  <mergeCells count="4">
    <mergeCell ref="B10:C10"/>
    <mergeCell ref="B23:C23"/>
    <mergeCell ref="B2:D2"/>
    <mergeCell ref="E2:F2"/>
  </mergeCells>
  <conditionalFormatting sqref="H13:H21">
    <cfRule type="expression" dxfId="1" priority="1">
      <formula>J13</formula>
    </cfRule>
    <cfRule type="expression" dxfId="0" priority="2">
      <formula>$H$13</formula>
    </cfRule>
  </conditionalFormatting>
  <pageMargins left="0.54166666666666663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66675</xdr:colOff>
                    <xdr:row>12</xdr:row>
                    <xdr:rowOff>19050</xdr:rowOff>
                  </from>
                  <to>
                    <xdr:col>8</xdr:col>
                    <xdr:colOff>266700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5" name="Check Box 32">
              <controlPr defaultSize="0" autoFill="0" autoLine="0" autoPict="0">
                <anchor moveWithCells="1">
                  <from>
                    <xdr:col>8</xdr:col>
                    <xdr:colOff>66675</xdr:colOff>
                    <xdr:row>13</xdr:row>
                    <xdr:rowOff>19050</xdr:rowOff>
                  </from>
                  <to>
                    <xdr:col>8</xdr:col>
                    <xdr:colOff>266700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6" name="Check Box 33">
              <controlPr defaultSize="0" autoFill="0" autoLine="0" autoPict="0">
                <anchor moveWithCells="1">
                  <from>
                    <xdr:col>8</xdr:col>
                    <xdr:colOff>66675</xdr:colOff>
                    <xdr:row>14</xdr:row>
                    <xdr:rowOff>19050</xdr:rowOff>
                  </from>
                  <to>
                    <xdr:col>8</xdr:col>
                    <xdr:colOff>266700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7" name="Check Box 35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19050</xdr:rowOff>
                  </from>
                  <to>
                    <xdr:col>8</xdr:col>
                    <xdr:colOff>266700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8" name="Check Box 37">
              <controlPr defaultSize="0" autoFill="0" autoLine="0" autoPict="0">
                <anchor moveWithCells="1">
                  <from>
                    <xdr:col>8</xdr:col>
                    <xdr:colOff>66675</xdr:colOff>
                    <xdr:row>16</xdr:row>
                    <xdr:rowOff>19050</xdr:rowOff>
                  </from>
                  <to>
                    <xdr:col>8</xdr:col>
                    <xdr:colOff>266700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9" name="Check Box 39">
              <controlPr defaultSize="0" autoFill="0" autoLine="0" autoPict="0">
                <anchor moveWithCells="1">
                  <from>
                    <xdr:col>8</xdr:col>
                    <xdr:colOff>66675</xdr:colOff>
                    <xdr:row>17</xdr:row>
                    <xdr:rowOff>19050</xdr:rowOff>
                  </from>
                  <to>
                    <xdr:col>8</xdr:col>
                    <xdr:colOff>266700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0" name="Check Box 41">
              <controlPr defaultSize="0" autoFill="0" autoLine="0" autoPict="0">
                <anchor moveWithCells="1">
                  <from>
                    <xdr:col>8</xdr:col>
                    <xdr:colOff>66675</xdr:colOff>
                    <xdr:row>18</xdr:row>
                    <xdr:rowOff>19050</xdr:rowOff>
                  </from>
                  <to>
                    <xdr:col>8</xdr:col>
                    <xdr:colOff>266700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1" name="Check Box 43">
              <controlPr defaultSize="0" autoFill="0" autoLine="0" autoPict="0">
                <anchor moveWithCells="1">
                  <from>
                    <xdr:col>8</xdr:col>
                    <xdr:colOff>66675</xdr:colOff>
                    <xdr:row>19</xdr:row>
                    <xdr:rowOff>19050</xdr:rowOff>
                  </from>
                  <to>
                    <xdr:col>8</xdr:col>
                    <xdr:colOff>266700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2" name="Check Box 44">
              <controlPr defaultSize="0" autoFill="0" autoLine="0" autoPict="0">
                <anchor moveWithCells="1">
                  <from>
                    <xdr:col>8</xdr:col>
                    <xdr:colOff>66675</xdr:colOff>
                    <xdr:row>20</xdr:row>
                    <xdr:rowOff>19050</xdr:rowOff>
                  </from>
                  <to>
                    <xdr:col>8</xdr:col>
                    <xdr:colOff>266700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Facture</vt:lpstr>
      <vt:lpstr>Echéances</vt:lpstr>
      <vt:lpstr>Facture!Zone_d_impression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JACQUET</cp:lastModifiedBy>
  <cp:lastPrinted>2025-06-02T15:55:35Z</cp:lastPrinted>
  <dcterms:created xsi:type="dcterms:W3CDTF">2004-10-24T13:26:24Z</dcterms:created>
  <dcterms:modified xsi:type="dcterms:W3CDTF">2025-06-02T16:00:37Z</dcterms:modified>
</cp:coreProperties>
</file>